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60" yWindow="270" windowWidth="11370" windowHeight="4680"/>
  </bookViews>
  <sheets>
    <sheet name="CAPA" sheetId="1" r:id="rId1"/>
  </sheets>
  <definedNames>
    <definedName name="Adiantamentos">#REF!</definedName>
    <definedName name="_xlnm.Print_Area" localSheetId="0">CAPA!$A$1:$K$64</definedName>
  </definedNames>
  <calcPr calcId="145621"/>
</workbook>
</file>

<file path=xl/calcChain.xml><?xml version="1.0" encoding="utf-8"?>
<calcChain xmlns="http://schemas.openxmlformats.org/spreadsheetml/2006/main">
  <c r="O6" i="1" l="1"/>
  <c r="M4" i="1"/>
  <c r="N4" i="1" s="1"/>
  <c r="M5" i="1"/>
  <c r="N5" i="1"/>
  <c r="M6" i="1"/>
  <c r="N6" i="1"/>
  <c r="M3" i="1"/>
  <c r="N3" i="1" s="1"/>
  <c r="D19" i="1"/>
  <c r="E19" i="1"/>
  <c r="F19" i="1"/>
  <c r="G19" i="1"/>
  <c r="H19" i="1"/>
  <c r="I19" i="1"/>
  <c r="J19" i="1"/>
  <c r="C19" i="1"/>
  <c r="P41" i="1"/>
  <c r="I41" i="1" s="1"/>
  <c r="P42" i="1"/>
  <c r="I42" i="1" s="1"/>
  <c r="P43" i="1"/>
  <c r="I43" i="1" s="1"/>
  <c r="P44" i="1"/>
  <c r="I44" i="1" s="1"/>
  <c r="P45" i="1"/>
  <c r="I45" i="1" s="1"/>
  <c r="P46" i="1"/>
  <c r="I46" i="1" s="1"/>
  <c r="P47" i="1"/>
  <c r="I47" i="1" s="1"/>
  <c r="P48" i="1"/>
  <c r="I48" i="1" s="1"/>
  <c r="P49" i="1"/>
  <c r="I49" i="1" s="1"/>
  <c r="P50" i="1"/>
  <c r="I50" i="1" s="1"/>
  <c r="P51" i="1"/>
  <c r="I51" i="1" s="1"/>
  <c r="P52" i="1"/>
  <c r="I52" i="1" s="1"/>
  <c r="P53" i="1"/>
  <c r="I53" i="1" s="1"/>
  <c r="P54" i="1"/>
  <c r="I54" i="1" s="1"/>
  <c r="P55" i="1"/>
  <c r="I55" i="1" s="1"/>
  <c r="P56" i="1"/>
  <c r="I56" i="1" s="1"/>
  <c r="P57" i="1"/>
  <c r="I57" i="1" s="1"/>
  <c r="P58" i="1"/>
  <c r="I58" i="1" s="1"/>
  <c r="P59" i="1"/>
  <c r="I59" i="1" s="1"/>
  <c r="P60" i="1"/>
  <c r="I60" i="1" s="1"/>
  <c r="P61" i="1"/>
  <c r="I61" i="1" s="1"/>
  <c r="P62" i="1"/>
  <c r="I62" i="1" s="1"/>
  <c r="P63" i="1"/>
  <c r="I63" i="1" s="1"/>
  <c r="P40" i="1"/>
  <c r="K40" i="1"/>
  <c r="J52" i="1"/>
  <c r="J53" i="1"/>
  <c r="J54" i="1"/>
  <c r="J55" i="1"/>
  <c r="J56" i="1"/>
  <c r="I40" i="1"/>
  <c r="H64" i="1"/>
  <c r="G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K51" i="1"/>
  <c r="J51" i="1"/>
  <c r="K50" i="1"/>
  <c r="J50" i="1"/>
  <c r="K49" i="1"/>
  <c r="J49" i="1"/>
  <c r="K48" i="1"/>
  <c r="J48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J40" i="1"/>
  <c r="K8" i="1" l="1"/>
  <c r="K64" i="1"/>
  <c r="I64" i="1"/>
  <c r="G24" i="1" l="1"/>
  <c r="G28" i="1"/>
  <c r="G32" i="1"/>
  <c r="G34" i="1"/>
  <c r="G23" i="1"/>
  <c r="G27" i="1"/>
  <c r="G31" i="1"/>
  <c r="G22" i="1"/>
  <c r="G26" i="1"/>
  <c r="G30" i="1"/>
  <c r="G21" i="1"/>
  <c r="G25" i="1"/>
  <c r="G29" i="1"/>
  <c r="G33" i="1"/>
  <c r="C23" i="1" l="1"/>
  <c r="C27" i="1"/>
  <c r="C31" i="1"/>
  <c r="C34" i="1"/>
  <c r="C24" i="1"/>
  <c r="C28" i="1"/>
  <c r="C32" i="1"/>
  <c r="C25" i="1"/>
  <c r="C29" i="1"/>
  <c r="C33" i="1"/>
  <c r="C22" i="1"/>
  <c r="C26" i="1"/>
  <c r="C30" i="1"/>
  <c r="C21" i="1"/>
  <c r="J34" i="1"/>
  <c r="J23" i="1"/>
  <c r="J27" i="1"/>
  <c r="J31" i="1"/>
  <c r="J22" i="1"/>
  <c r="J26" i="1"/>
  <c r="J30" i="1"/>
  <c r="J21" i="1"/>
  <c r="J25" i="1"/>
  <c r="J29" i="1"/>
  <c r="J33" i="1"/>
  <c r="J24" i="1"/>
  <c r="J28" i="1"/>
  <c r="J32" i="1"/>
  <c r="E22" i="1"/>
  <c r="E26" i="1"/>
  <c r="E30" i="1"/>
  <c r="E21" i="1"/>
  <c r="E25" i="1"/>
  <c r="E29" i="1"/>
  <c r="E33" i="1"/>
  <c r="E24" i="1"/>
  <c r="E28" i="1"/>
  <c r="E32" i="1"/>
  <c r="E34" i="1"/>
  <c r="E23" i="1"/>
  <c r="E27" i="1"/>
  <c r="E31" i="1"/>
  <c r="I22" i="1"/>
  <c r="I26" i="1"/>
  <c r="I30" i="1"/>
  <c r="I21" i="1"/>
  <c r="I25" i="1"/>
  <c r="I29" i="1"/>
  <c r="I33" i="1"/>
  <c r="I24" i="1"/>
  <c r="I28" i="1"/>
  <c r="I32" i="1"/>
  <c r="I34" i="1"/>
  <c r="I23" i="1"/>
  <c r="I27" i="1"/>
  <c r="I31" i="1"/>
  <c r="D25" i="1"/>
  <c r="D29" i="1"/>
  <c r="D33" i="1"/>
  <c r="D24" i="1"/>
  <c r="D28" i="1"/>
  <c r="D32" i="1"/>
  <c r="D34" i="1"/>
  <c r="D23" i="1"/>
  <c r="D27" i="1"/>
  <c r="D31" i="1"/>
  <c r="D22" i="1"/>
  <c r="D26" i="1"/>
  <c r="D30" i="1"/>
  <c r="D21" i="1"/>
  <c r="H21" i="1"/>
  <c r="H25" i="1"/>
  <c r="H29" i="1"/>
  <c r="H33" i="1"/>
  <c r="H24" i="1"/>
  <c r="H28" i="1"/>
  <c r="H32" i="1"/>
  <c r="H34" i="1"/>
  <c r="H23" i="1"/>
  <c r="H27" i="1"/>
  <c r="H31" i="1"/>
  <c r="H22" i="1"/>
  <c r="H26" i="1"/>
  <c r="H30" i="1"/>
  <c r="F34" i="1"/>
  <c r="F23" i="1"/>
  <c r="F27" i="1"/>
  <c r="F31" i="1"/>
  <c r="F22" i="1"/>
  <c r="F26" i="1"/>
  <c r="F30" i="1"/>
  <c r="F21" i="1"/>
  <c r="F25" i="1"/>
  <c r="F29" i="1"/>
  <c r="F33" i="1"/>
  <c r="F24" i="1"/>
  <c r="F28" i="1"/>
  <c r="F32" i="1"/>
  <c r="G36" i="1"/>
  <c r="B9" i="1" l="1"/>
  <c r="K4" i="1" l="1"/>
  <c r="K30" i="1" l="1"/>
  <c r="K29" i="1" l="1"/>
  <c r="K32" i="1"/>
  <c r="K31" i="1"/>
  <c r="K23" i="1" l="1"/>
  <c r="K28" i="1"/>
  <c r="K25" i="1"/>
  <c r="F36" i="1"/>
  <c r="K34" i="1"/>
  <c r="K21" i="1"/>
  <c r="K33" i="1"/>
  <c r="K22" i="1"/>
  <c r="J36" i="1"/>
  <c r="K26" i="1"/>
  <c r="C36" i="1" l="1"/>
  <c r="H36" i="1"/>
  <c r="E36" i="1"/>
  <c r="K27" i="1" l="1"/>
  <c r="K24" i="1"/>
  <c r="K36" i="1" l="1"/>
  <c r="D36" i="1"/>
  <c r="K5" i="1" s="1"/>
  <c r="I36" i="1"/>
  <c r="K6" i="1" l="1"/>
  <c r="O5" i="1"/>
  <c r="O4" i="1"/>
  <c r="K3" i="1"/>
  <c r="K2" i="1"/>
  <c r="O3" i="1"/>
  <c r="K7" i="1" l="1"/>
  <c r="K11" i="1" l="1"/>
  <c r="K9" i="1"/>
</calcChain>
</file>

<file path=xl/sharedStrings.xml><?xml version="1.0" encoding="utf-8"?>
<sst xmlns="http://schemas.openxmlformats.org/spreadsheetml/2006/main" count="103" uniqueCount="73">
  <si>
    <t>Combustível</t>
  </si>
  <si>
    <t>Hotel</t>
  </si>
  <si>
    <t>Refeição</t>
  </si>
  <si>
    <t>Estacionamento</t>
  </si>
  <si>
    <t>Pedágio</t>
  </si>
  <si>
    <t>Quilometragem</t>
  </si>
  <si>
    <t>Execução</t>
  </si>
  <si>
    <t>Prospecção</t>
  </si>
  <si>
    <t>Total</t>
  </si>
  <si>
    <t>Eventos</t>
  </si>
  <si>
    <t>Administrativo</t>
  </si>
  <si>
    <t>Data RDV</t>
  </si>
  <si>
    <t>Data</t>
  </si>
  <si>
    <t>Conta</t>
  </si>
  <si>
    <t>Detalhamento</t>
  </si>
  <si>
    <t>Km Inicial</t>
  </si>
  <si>
    <t>Km Final</t>
  </si>
  <si>
    <t>Reembolso</t>
  </si>
  <si>
    <t>Particular</t>
  </si>
  <si>
    <t>Cotação</t>
  </si>
  <si>
    <t>Moeda</t>
  </si>
  <si>
    <t>BRL</t>
  </si>
  <si>
    <t>USD</t>
  </si>
  <si>
    <t>EUR</t>
  </si>
  <si>
    <t>Percurso</t>
  </si>
  <si>
    <t>Adiantamento</t>
  </si>
  <si>
    <t>Saldo a Compensar</t>
  </si>
  <si>
    <t>Total a Reembolsar</t>
  </si>
  <si>
    <t>Banco</t>
  </si>
  <si>
    <t>Ag.</t>
  </si>
  <si>
    <t>Aprovação</t>
  </si>
  <si>
    <t>Valores</t>
  </si>
  <si>
    <t>Detalhamento individualizado dos gastos</t>
  </si>
  <si>
    <t>Moedas (cotações)</t>
  </si>
  <si>
    <t>Total de Despesas</t>
  </si>
  <si>
    <t>Colaborador:</t>
  </si>
  <si>
    <t>Assinaturas</t>
  </si>
  <si>
    <t>Solicitante</t>
  </si>
  <si>
    <t>Km rodado</t>
  </si>
  <si>
    <t xml:space="preserve"> Km Reembolsados</t>
  </si>
  <si>
    <t>Km Percorrido a Reembolsar</t>
  </si>
  <si>
    <t>Garantia</t>
  </si>
  <si>
    <t>Resumo dos gastos por categoria</t>
  </si>
  <si>
    <t>Valor por Km Rodado</t>
  </si>
  <si>
    <t>Motivação</t>
  </si>
  <si>
    <t>Total das Despesas</t>
  </si>
  <si>
    <t>Saldo Anterior Adiantamento</t>
  </si>
  <si>
    <t>Totalização Por Evento / Motivação</t>
  </si>
  <si>
    <t>Evento/Local</t>
  </si>
  <si>
    <t>Brasil</t>
  </si>
  <si>
    <t>Condução (taxi, onibus,metro)</t>
  </si>
  <si>
    <t>Evento</t>
  </si>
  <si>
    <t>curso</t>
  </si>
  <si>
    <t>Outros Gastos</t>
  </si>
  <si>
    <t>Feira</t>
  </si>
  <si>
    <t>Retorno</t>
  </si>
  <si>
    <t>11111-9</t>
  </si>
  <si>
    <t>x x x x</t>
  </si>
  <si>
    <t>Parâmetros utilizados</t>
  </si>
  <si>
    <t>Dados do Requisitante e para Depósito</t>
  </si>
  <si>
    <t>Gastos</t>
  </si>
  <si>
    <t>Anhanguera (2) Castelo Branco (2)</t>
  </si>
  <si>
    <t>NF 13415 - Lanchonete Bom Apetite</t>
  </si>
  <si>
    <t>Argentina</t>
  </si>
  <si>
    <t>Invoice 43564 Hotel de La Prata</t>
  </si>
  <si>
    <t>Taxi</t>
  </si>
  <si>
    <t>Recibo 234 Rosario Restaurante</t>
  </si>
  <si>
    <t>Adiantamento Efetivo</t>
  </si>
  <si>
    <t>Adiantamento em R$</t>
  </si>
  <si>
    <t>Gastos na Moeda</t>
  </si>
  <si>
    <t>Paulo Silva</t>
  </si>
  <si>
    <t>www.programadrovba.com.br</t>
  </si>
  <si>
    <t>Desenvolvedor: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</si>
</sst>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-\$\ * #,##0.00_-;\-\$\ * #,##0.00_-;_-\$\ * &quot;-&quot;??_-;_-@_-"/>
    <numFmt numFmtId="166" formatCode="_-* #,##0_-;\-* #,##0_-;_-* &quot;-&quot;??_-;_-@_-"/>
    <numFmt numFmtId="167" formatCode="&quot;R$&quot;\ #,##0.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 tint="-4.9989318521683403E-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0" fillId="0" borderId="0" xfId="0" applyFont="1"/>
    <xf numFmtId="0" fontId="2" fillId="0" borderId="0" xfId="0" applyFont="1" applyAlignment="1"/>
    <xf numFmtId="0" fontId="0" fillId="0" borderId="0" xfId="0" applyFont="1" applyBorder="1"/>
    <xf numFmtId="43" fontId="0" fillId="0" borderId="5" xfId="0" applyNumberFormat="1" applyFont="1" applyBorder="1"/>
    <xf numFmtId="44" fontId="0" fillId="0" borderId="1" xfId="2" applyNumberFormat="1" applyFont="1" applyBorder="1"/>
    <xf numFmtId="0" fontId="4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vertical="center"/>
    </xf>
    <xf numFmtId="44" fontId="0" fillId="0" borderId="1" xfId="2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 vertical="center" wrapText="1"/>
    </xf>
    <xf numFmtId="165" fontId="0" fillId="0" borderId="0" xfId="2" applyNumberFormat="1" applyFont="1" applyFill="1" applyBorder="1"/>
    <xf numFmtId="165" fontId="0" fillId="0" borderId="0" xfId="2" applyNumberFormat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44" fontId="0" fillId="0" borderId="0" xfId="2" applyNumberFormat="1" applyFont="1" applyFill="1" applyBorder="1"/>
    <xf numFmtId="167" fontId="0" fillId="0" borderId="1" xfId="0" applyNumberFormat="1" applyFont="1" applyBorder="1"/>
    <xf numFmtId="0" fontId="9" fillId="0" borderId="0" xfId="0" applyFont="1" applyFill="1" applyBorder="1" applyAlignment="1"/>
    <xf numFmtId="4" fontId="0" fillId="0" borderId="1" xfId="0" applyNumberFormat="1" applyFont="1" applyBorder="1"/>
    <xf numFmtId="0" fontId="0" fillId="0" borderId="6" xfId="0" applyFont="1" applyBorder="1" applyAlignment="1"/>
    <xf numFmtId="167" fontId="0" fillId="0" borderId="1" xfId="0" applyNumberFormat="1" applyFont="1" applyFill="1" applyBorder="1" applyProtection="1">
      <protection locked="0"/>
    </xf>
    <xf numFmtId="167" fontId="0" fillId="0" borderId="1" xfId="2" applyNumberFormat="1" applyFont="1" applyFill="1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4" fontId="0" fillId="0" borderId="1" xfId="2" applyNumberFormat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0" fontId="5" fillId="0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0" fontId="0" fillId="4" borderId="5" xfId="0" applyFont="1" applyFill="1" applyBorder="1"/>
    <xf numFmtId="14" fontId="0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1" xfId="0" applyFill="1" applyBorder="1" applyProtection="1">
      <protection locked="0"/>
    </xf>
    <xf numFmtId="43" fontId="0" fillId="0" borderId="4" xfId="1" applyFont="1" applyBorder="1"/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16" xfId="0" applyFill="1" applyBorder="1"/>
    <xf numFmtId="0" fontId="0" fillId="0" borderId="17" xfId="0" applyBorder="1" applyAlignment="1">
      <alignment horizontal="center"/>
    </xf>
    <xf numFmtId="0" fontId="0" fillId="0" borderId="18" xfId="0" applyFill="1" applyBorder="1"/>
    <xf numFmtId="0" fontId="0" fillId="0" borderId="4" xfId="0" applyFill="1" applyBorder="1" applyProtection="1">
      <protection locked="0"/>
    </xf>
    <xf numFmtId="43" fontId="0" fillId="0" borderId="13" xfId="0" applyNumberFormat="1" applyFont="1" applyBorder="1"/>
    <xf numFmtId="43" fontId="0" fillId="0" borderId="22" xfId="0" applyNumberFormat="1" applyFont="1" applyBorder="1"/>
    <xf numFmtId="43" fontId="0" fillId="0" borderId="14" xfId="1" applyFont="1" applyBorder="1"/>
    <xf numFmtId="43" fontId="0" fillId="0" borderId="15" xfId="0" applyNumberFormat="1" applyFont="1" applyBorder="1"/>
    <xf numFmtId="43" fontId="0" fillId="0" borderId="16" xfId="1" applyFont="1" applyBorder="1"/>
    <xf numFmtId="43" fontId="0" fillId="0" borderId="17" xfId="0" applyNumberFormat="1" applyFont="1" applyBorder="1"/>
    <xf numFmtId="43" fontId="0" fillId="0" borderId="23" xfId="0" applyNumberFormat="1" applyFont="1" applyBorder="1"/>
    <xf numFmtId="43" fontId="0" fillId="0" borderId="18" xfId="1" applyFont="1" applyBorder="1"/>
    <xf numFmtId="0" fontId="0" fillId="0" borderId="6" xfId="0" applyFont="1" applyFill="1" applyBorder="1" applyAlignment="1">
      <alignment horizontal="left" vertical="center"/>
    </xf>
    <xf numFmtId="167" fontId="4" fillId="3" borderId="3" xfId="1" applyNumberFormat="1" applyFont="1" applyFill="1" applyBorder="1" applyAlignment="1">
      <alignment vertical="center"/>
    </xf>
    <xf numFmtId="167" fontId="0" fillId="0" borderId="19" xfId="1" applyNumberFormat="1" applyFont="1" applyFill="1" applyBorder="1" applyAlignment="1">
      <alignment vertical="center"/>
    </xf>
    <xf numFmtId="167" fontId="0" fillId="0" borderId="20" xfId="1" applyNumberFormat="1" applyFont="1" applyFill="1" applyBorder="1" applyAlignment="1">
      <alignment vertical="center"/>
    </xf>
    <xf numFmtId="167" fontId="2" fillId="0" borderId="20" xfId="1" applyNumberFormat="1" applyFont="1" applyFill="1" applyBorder="1" applyAlignment="1">
      <alignment vertical="center"/>
    </xf>
    <xf numFmtId="167" fontId="0" fillId="0" borderId="21" xfId="1" applyNumberFormat="1" applyFont="1" applyFill="1" applyBorder="1" applyAlignment="1">
      <alignment vertical="center"/>
    </xf>
    <xf numFmtId="167" fontId="5" fillId="0" borderId="1" xfId="1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Protection="1"/>
    <xf numFmtId="44" fontId="0" fillId="4" borderId="1" xfId="2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8" xfId="0" applyFont="1" applyBorder="1" applyProtection="1"/>
    <xf numFmtId="0" fontId="3" fillId="0" borderId="10" xfId="0" applyFont="1" applyBorder="1" applyAlignment="1" applyProtection="1">
      <alignment vertical="top"/>
    </xf>
    <xf numFmtId="0" fontId="0" fillId="0" borderId="12" xfId="0" applyFont="1" applyBorder="1" applyAlignment="1" applyProtection="1">
      <alignment vertical="top"/>
    </xf>
    <xf numFmtId="0" fontId="0" fillId="0" borderId="11" xfId="0" applyFont="1" applyBorder="1" applyAlignment="1" applyProtection="1">
      <alignment vertical="top"/>
    </xf>
    <xf numFmtId="0" fontId="0" fillId="0" borderId="12" xfId="0" applyFont="1" applyBorder="1" applyProtection="1"/>
    <xf numFmtId="0" fontId="0" fillId="0" borderId="11" xfId="0" applyFont="1" applyBorder="1" applyProtection="1"/>
    <xf numFmtId="0" fontId="0" fillId="0" borderId="2" xfId="0" applyFont="1" applyBorder="1" applyProtection="1"/>
    <xf numFmtId="0" fontId="0" fillId="0" borderId="9" xfId="0" applyFont="1" applyBorder="1" applyProtection="1"/>
    <xf numFmtId="0" fontId="0" fillId="0" borderId="4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Protection="1">
      <protection locked="0"/>
    </xf>
    <xf numFmtId="0" fontId="6" fillId="4" borderId="7" xfId="0" applyFont="1" applyFill="1" applyBorder="1" applyAlignment="1" applyProtection="1">
      <alignment horizontal="center" vertical="center" wrapText="1"/>
    </xf>
    <xf numFmtId="43" fontId="0" fillId="0" borderId="19" xfId="1" applyFont="1" applyBorder="1" applyProtection="1"/>
    <xf numFmtId="43" fontId="0" fillId="0" borderId="20" xfId="1" applyFont="1" applyBorder="1" applyProtection="1"/>
    <xf numFmtId="43" fontId="0" fillId="0" borderId="21" xfId="1" applyFont="1" applyBorder="1" applyProtection="1"/>
    <xf numFmtId="167" fontId="4" fillId="5" borderId="1" xfId="1" applyNumberFormat="1" applyFont="1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3" applyAlignment="1" applyProtection="1">
      <alignment vertical="center"/>
    </xf>
    <xf numFmtId="167" fontId="0" fillId="0" borderId="1" xfId="0" applyNumberFormat="1" applyFont="1" applyFill="1" applyBorder="1" applyAlignment="1" applyProtection="1">
      <alignment vertical="center"/>
      <protection locked="0"/>
    </xf>
    <xf numFmtId="164" fontId="6" fillId="4" borderId="8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vertical="center"/>
    </xf>
    <xf numFmtId="43" fontId="0" fillId="0" borderId="5" xfId="1" applyFont="1" applyFill="1" applyBorder="1"/>
    <xf numFmtId="43" fontId="0" fillId="0" borderId="1" xfId="1" applyFont="1" applyFill="1" applyBorder="1"/>
    <xf numFmtId="166" fontId="0" fillId="0" borderId="3" xfId="1" applyNumberFormat="1" applyFont="1" applyFill="1" applyBorder="1"/>
    <xf numFmtId="0" fontId="6" fillId="4" borderId="3" xfId="0" applyFont="1" applyFill="1" applyBorder="1" applyAlignment="1" applyProtection="1">
      <alignment horizontal="center" vertical="center" wrapText="1"/>
    </xf>
    <xf numFmtId="43" fontId="0" fillId="0" borderId="1" xfId="1" applyFont="1" applyFill="1" applyBorder="1" applyProtection="1"/>
    <xf numFmtId="0" fontId="0" fillId="0" borderId="0" xfId="0" applyFont="1" applyFill="1"/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 indent="3"/>
      <protection locked="0"/>
    </xf>
    <xf numFmtId="0" fontId="0" fillId="0" borderId="6" xfId="0" applyFont="1" applyFill="1" applyBorder="1" applyAlignment="1" applyProtection="1">
      <alignment horizontal="left" vertical="center" indent="3"/>
      <protection locked="0"/>
    </xf>
    <xf numFmtId="0" fontId="0" fillId="0" borderId="5" xfId="0" applyFont="1" applyFill="1" applyBorder="1" applyAlignment="1" applyProtection="1">
      <alignment horizontal="left" vertical="center" indent="3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0" fillId="4" borderId="4" xfId="0" applyFont="1" applyFill="1" applyBorder="1" applyAlignment="1" applyProtection="1">
      <alignment horizontal="left"/>
    </xf>
    <xf numFmtId="0" fontId="0" fillId="4" borderId="6" xfId="0" applyFont="1" applyFill="1" applyBorder="1" applyAlignment="1" applyProtection="1">
      <alignment horizontal="left"/>
    </xf>
    <xf numFmtId="0" fontId="0" fillId="4" borderId="8" xfId="0" applyFont="1" applyFill="1" applyBorder="1" applyAlignment="1" applyProtection="1">
      <alignment horizontal="left"/>
    </xf>
    <xf numFmtId="0" fontId="0" fillId="4" borderId="2" xfId="0" applyFont="1" applyFill="1" applyBorder="1" applyAlignment="1" applyProtection="1">
      <alignment horizontal="left"/>
    </xf>
    <xf numFmtId="43" fontId="2" fillId="4" borderId="4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3"/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228600</xdr:rowOff>
    </xdr:from>
    <xdr:to>
      <xdr:col>2</xdr:col>
      <xdr:colOff>714374</xdr:colOff>
      <xdr:row>6</xdr:row>
      <xdr:rowOff>123825</xdr:rowOff>
    </xdr:to>
    <xdr:sp macro="" textlink="" fLocksText="0">
      <xdr:nvSpPr>
        <xdr:cNvPr id="3" name="CaixaDeTexto 2"/>
        <xdr:cNvSpPr txBox="1"/>
      </xdr:nvSpPr>
      <xdr:spPr>
        <a:xfrm>
          <a:off x="57151" y="533400"/>
          <a:ext cx="2695573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200" b="0">
              <a:solidFill>
                <a:schemeClr val="tx1">
                  <a:lumMod val="95000"/>
                  <a:lumOff val="5000"/>
                </a:schemeClr>
              </a:solidFill>
            </a:rPr>
            <a:t>[Empresa]</a:t>
          </a:r>
        </a:p>
        <a:p>
          <a:pPr algn="l"/>
          <a:r>
            <a:rPr lang="en-US" sz="1200" b="0">
              <a:solidFill>
                <a:schemeClr val="tx1">
                  <a:lumMod val="95000"/>
                  <a:lumOff val="5000"/>
                </a:schemeClr>
              </a:solidFill>
            </a:rPr>
            <a:t>[CNPJ]</a:t>
          </a:r>
        </a:p>
        <a:p>
          <a:pPr algn="l"/>
          <a:r>
            <a:rPr lang="en-US" sz="1200" b="0">
              <a:solidFill>
                <a:schemeClr val="tx1">
                  <a:lumMod val="95000"/>
                  <a:lumOff val="5000"/>
                </a:schemeClr>
              </a:solidFill>
            </a:rPr>
            <a:t>[Endereço]</a:t>
          </a:r>
        </a:p>
        <a:p>
          <a:pPr algn="l"/>
          <a:endParaRPr lang="en-US" sz="120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 fLocksWithSheet="0"/>
  </xdr:twoCellAnchor>
  <xdr:oneCellAnchor>
    <xdr:from>
      <xdr:col>0</xdr:col>
      <xdr:colOff>171450</xdr:colOff>
      <xdr:row>4</xdr:row>
      <xdr:rowOff>190500</xdr:rowOff>
    </xdr:from>
    <xdr:ext cx="938270" cy="501932"/>
    <xdr:sp macro="" textlink="">
      <xdr:nvSpPr>
        <xdr:cNvPr id="5" name="CaixaDeTexto 4"/>
        <xdr:cNvSpPr txBox="1"/>
      </xdr:nvSpPr>
      <xdr:spPr>
        <a:xfrm>
          <a:off x="171450" y="1162050"/>
          <a:ext cx="938270" cy="501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>
              <a:solidFill>
                <a:schemeClr val="accent5">
                  <a:lumMod val="50000"/>
                </a:schemeClr>
              </a:solidFill>
              <a:latin typeface="Baskerville Old Face" pitchFamily="18" charset="0"/>
            </a:rPr>
            <a:t>RDV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gramadrovb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S64"/>
  <sheetViews>
    <sheetView showGridLines="0" tabSelected="1" zoomScaleNormal="100" workbookViewId="0">
      <selection activeCell="A2" sqref="A2"/>
    </sheetView>
  </sheetViews>
  <sheetFormatPr defaultColWidth="12.85546875" defaultRowHeight="12.75" x14ac:dyDescent="0.2"/>
  <cols>
    <col min="1" max="1" width="13.42578125" style="2" customWidth="1"/>
    <col min="2" max="2" width="17.140625" style="2" customWidth="1"/>
    <col min="3" max="10" width="12.85546875" style="2"/>
    <col min="11" max="11" width="14.42578125" style="2" customWidth="1"/>
    <col min="12" max="12" width="3.28515625" style="2" customWidth="1"/>
    <col min="13" max="16384" width="12.85546875" style="2"/>
  </cols>
  <sheetData>
    <row r="1" spans="1:19" ht="17.25" customHeight="1" thickBot="1" x14ac:dyDescent="0.25">
      <c r="A1" s="2" t="s">
        <v>72</v>
      </c>
      <c r="B1" s="156" t="s">
        <v>71</v>
      </c>
      <c r="C1" s="3"/>
      <c r="D1" s="114" t="s">
        <v>33</v>
      </c>
      <c r="E1" s="114"/>
      <c r="F1" s="68" t="s">
        <v>25</v>
      </c>
      <c r="G1" s="68" t="s">
        <v>55</v>
      </c>
      <c r="I1" s="104" t="s">
        <v>42</v>
      </c>
      <c r="J1" s="105"/>
      <c r="K1" s="106"/>
      <c r="M1" s="103" t="s">
        <v>67</v>
      </c>
      <c r="N1" s="103" t="s">
        <v>68</v>
      </c>
      <c r="O1" s="103" t="s">
        <v>69</v>
      </c>
    </row>
    <row r="2" spans="1:19" ht="18.75" customHeight="1" x14ac:dyDescent="0.2">
      <c r="D2" s="115" t="s">
        <v>46</v>
      </c>
      <c r="E2" s="116"/>
      <c r="F2" s="65"/>
      <c r="G2" s="69" t="s">
        <v>57</v>
      </c>
      <c r="I2" s="110" t="s">
        <v>7</v>
      </c>
      <c r="J2" s="111"/>
      <c r="K2" s="61">
        <f>SUMIF($C$17:$J$17,I2,$C$36:$J$36)</f>
        <v>1092</v>
      </c>
      <c r="M2" s="103"/>
      <c r="N2" s="103"/>
      <c r="O2" s="103"/>
      <c r="P2" s="16"/>
    </row>
    <row r="3" spans="1:19" ht="19.5" customHeight="1" x14ac:dyDescent="0.2">
      <c r="D3" s="66" t="s">
        <v>21</v>
      </c>
      <c r="E3" s="67">
        <v>1</v>
      </c>
      <c r="F3" s="25"/>
      <c r="G3" s="26"/>
      <c r="I3" s="110" t="s">
        <v>6</v>
      </c>
      <c r="J3" s="111"/>
      <c r="K3" s="62">
        <f>SUMIF($C$17:$J$17,I3,$C$36:$J$36)</f>
        <v>0</v>
      </c>
      <c r="M3" s="23">
        <f>F3-G3</f>
        <v>0</v>
      </c>
      <c r="N3" s="21">
        <f>M3*E3</f>
        <v>0</v>
      </c>
      <c r="O3" s="6">
        <f>SUMIF($C$18:$J$18,D3,$C$36:$J$36)</f>
        <v>296.46000000000004</v>
      </c>
      <c r="P3" s="18"/>
    </row>
    <row r="4" spans="1:19" ht="21" customHeight="1" x14ac:dyDescent="0.2">
      <c r="D4" s="66" t="s">
        <v>22</v>
      </c>
      <c r="E4" s="14">
        <v>2</v>
      </c>
      <c r="F4" s="27">
        <v>1300</v>
      </c>
      <c r="G4" s="28">
        <v>300</v>
      </c>
      <c r="I4" s="110" t="s">
        <v>41</v>
      </c>
      <c r="J4" s="111"/>
      <c r="K4" s="62">
        <f>SUMIF($C$17:$J$17,I4,$C$36:$J$36)</f>
        <v>0</v>
      </c>
      <c r="M4" s="23">
        <f>F4-G4</f>
        <v>1000</v>
      </c>
      <c r="N4" s="21">
        <f>M4*E4</f>
        <v>2000</v>
      </c>
      <c r="O4" s="6">
        <f>SUMIF($C$18:$J$18,D4,$C$36:$J$36)</f>
        <v>1092</v>
      </c>
      <c r="P4" s="18"/>
    </row>
    <row r="5" spans="1:19" ht="24" customHeight="1" x14ac:dyDescent="0.2">
      <c r="D5" s="66" t="s">
        <v>23</v>
      </c>
      <c r="E5" s="14">
        <v>2.7</v>
      </c>
      <c r="F5" s="27"/>
      <c r="G5" s="28"/>
      <c r="I5" s="41" t="s">
        <v>9</v>
      </c>
      <c r="J5" s="59"/>
      <c r="K5" s="62">
        <f>SUMIF($C$17:$J$17,I5,$C$36:$J$36)</f>
        <v>214.86</v>
      </c>
      <c r="M5" s="23">
        <f>F5-G5</f>
        <v>0</v>
      </c>
      <c r="N5" s="21">
        <f>M5*E5</f>
        <v>0</v>
      </c>
      <c r="O5" s="6">
        <f>SUMIF($C$18:$J$18,D5,$C$36:$J$36)</f>
        <v>0</v>
      </c>
      <c r="P5" s="18"/>
    </row>
    <row r="6" spans="1:19" ht="24" customHeight="1" x14ac:dyDescent="0.2">
      <c r="D6" s="15"/>
      <c r="E6" s="14"/>
      <c r="F6" s="27"/>
      <c r="G6" s="28"/>
      <c r="I6" s="110" t="s">
        <v>10</v>
      </c>
      <c r="J6" s="111"/>
      <c r="K6" s="62">
        <f>SUMIF($C$17:$J$17,I6,$C$36:$J$36)</f>
        <v>81.600000000000009</v>
      </c>
      <c r="M6" s="23">
        <f>F6-G6</f>
        <v>0</v>
      </c>
      <c r="N6" s="21">
        <f>M6*E6</f>
        <v>0</v>
      </c>
      <c r="O6" s="6">
        <f>SUMIF($C$18:$J$18,D6,$C$36:$J$36)</f>
        <v>0</v>
      </c>
      <c r="P6" s="18"/>
    </row>
    <row r="7" spans="1:19" ht="23.25" customHeight="1" x14ac:dyDescent="0.2">
      <c r="D7" s="24"/>
      <c r="I7" s="112" t="s">
        <v>45</v>
      </c>
      <c r="J7" s="113"/>
      <c r="K7" s="63">
        <f>SUM(K2:K6)</f>
        <v>1388.46</v>
      </c>
      <c r="M7" s="10"/>
      <c r="N7" s="19"/>
      <c r="O7" s="17"/>
      <c r="P7" s="18"/>
      <c r="Q7" s="17"/>
      <c r="R7" s="20"/>
      <c r="S7" s="20"/>
    </row>
    <row r="8" spans="1:19" ht="21.75" customHeight="1" thickBot="1" x14ac:dyDescent="0.25">
      <c r="A8" s="122" t="s">
        <v>59</v>
      </c>
      <c r="B8" s="123"/>
      <c r="C8" s="123"/>
      <c r="D8" s="123"/>
      <c r="E8" s="123"/>
      <c r="F8" s="123"/>
      <c r="G8" s="124"/>
      <c r="I8" s="135" t="s">
        <v>25</v>
      </c>
      <c r="J8" s="136"/>
      <c r="K8" s="64">
        <f>SUM(N3:N6)</f>
        <v>2000</v>
      </c>
      <c r="M8" s="10"/>
      <c r="N8" s="19"/>
      <c r="O8" s="17"/>
      <c r="P8" s="18"/>
      <c r="Q8" s="17"/>
      <c r="R8" s="20"/>
      <c r="S8" s="20"/>
    </row>
    <row r="9" spans="1:19" ht="23.25" customHeight="1" x14ac:dyDescent="0.2">
      <c r="A9" s="93" t="s">
        <v>11</v>
      </c>
      <c r="B9" s="39">
        <f ca="1">TODAY()</f>
        <v>41932</v>
      </c>
      <c r="C9" s="92" t="s">
        <v>35</v>
      </c>
      <c r="D9" s="125" t="s">
        <v>70</v>
      </c>
      <c r="E9" s="126"/>
      <c r="F9" s="126"/>
      <c r="G9" s="127"/>
      <c r="I9" s="142" t="s">
        <v>27</v>
      </c>
      <c r="J9" s="143"/>
      <c r="K9" s="60">
        <f>IF(K7&gt;F2+K8,K7-F2-K8,0)</f>
        <v>0</v>
      </c>
      <c r="M9" s="10"/>
      <c r="N9" s="10"/>
      <c r="O9" s="17"/>
      <c r="P9" s="18"/>
      <c r="Q9" s="17"/>
      <c r="R9" s="20"/>
      <c r="S9" s="20"/>
    </row>
    <row r="10" spans="1:19" ht="20.25" customHeight="1" x14ac:dyDescent="0.2">
      <c r="A10" s="69" t="s">
        <v>28</v>
      </c>
      <c r="B10" s="40" t="s">
        <v>49</v>
      </c>
      <c r="C10" s="69" t="s">
        <v>29</v>
      </c>
      <c r="D10" s="40">
        <v>9999</v>
      </c>
      <c r="E10" s="69" t="s">
        <v>13</v>
      </c>
      <c r="F10" s="120" t="s">
        <v>56</v>
      </c>
      <c r="G10" s="121"/>
    </row>
    <row r="11" spans="1:19" ht="20.25" customHeight="1" x14ac:dyDescent="0.2">
      <c r="A11" s="137" t="s">
        <v>36</v>
      </c>
      <c r="B11" s="138"/>
      <c r="C11" s="138"/>
      <c r="D11" s="138"/>
      <c r="E11" s="138"/>
      <c r="F11" s="138"/>
      <c r="G11" s="139"/>
      <c r="I11" s="142" t="s">
        <v>26</v>
      </c>
      <c r="J11" s="143"/>
      <c r="K11" s="85">
        <f>IF(K7&lt;F2+K8,(F2+K8)-K7,0)</f>
        <v>611.54</v>
      </c>
    </row>
    <row r="12" spans="1:19" ht="12.75" customHeight="1" x14ac:dyDescent="0.2">
      <c r="A12" s="71" t="s">
        <v>37</v>
      </c>
      <c r="B12" s="72"/>
      <c r="C12" s="73"/>
      <c r="D12" s="71" t="s">
        <v>30</v>
      </c>
      <c r="E12" s="74"/>
      <c r="F12" s="74"/>
      <c r="G12" s="75"/>
      <c r="K12" s="13"/>
      <c r="M12" s="141"/>
      <c r="N12" s="141"/>
      <c r="O12" s="10"/>
      <c r="P12" s="141"/>
      <c r="Q12" s="141"/>
      <c r="S12" s="7"/>
    </row>
    <row r="13" spans="1:19" ht="19.5" customHeight="1" x14ac:dyDescent="0.2">
      <c r="A13" s="70"/>
      <c r="B13" s="76"/>
      <c r="C13" s="77"/>
      <c r="D13" s="70"/>
      <c r="E13" s="76"/>
      <c r="F13" s="76"/>
      <c r="G13" s="77"/>
      <c r="I13" s="153" t="s">
        <v>43</v>
      </c>
      <c r="J13" s="154"/>
      <c r="K13" s="88">
        <v>0.68</v>
      </c>
      <c r="M13" s="12"/>
      <c r="O13" s="10"/>
      <c r="P13" s="12"/>
      <c r="Q13" s="8"/>
      <c r="S13" s="8"/>
    </row>
    <row r="14" spans="1:19" s="4" customFormat="1" ht="12.75" customHeight="1" x14ac:dyDescent="0.2">
      <c r="O14" s="17"/>
      <c r="P14" s="10"/>
      <c r="Q14" s="10"/>
      <c r="R14" s="2"/>
      <c r="S14" s="9"/>
    </row>
    <row r="15" spans="1:19" x14ac:dyDescent="0.2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M15" s="4"/>
      <c r="N15" s="4"/>
      <c r="O15" s="22"/>
      <c r="P15" s="22"/>
      <c r="Q15" s="22"/>
      <c r="R15" s="22"/>
    </row>
    <row r="16" spans="1:19" ht="18" customHeight="1" x14ac:dyDescent="0.2">
      <c r="A16" s="144" t="s">
        <v>48</v>
      </c>
      <c r="B16" s="145"/>
      <c r="C16" s="35" t="s">
        <v>52</v>
      </c>
      <c r="D16" s="35" t="s">
        <v>54</v>
      </c>
      <c r="E16" s="35" t="s">
        <v>63</v>
      </c>
      <c r="F16" s="35"/>
      <c r="G16" s="35"/>
      <c r="H16" s="35"/>
      <c r="I16" s="35"/>
      <c r="J16" s="35"/>
      <c r="K16" s="107" t="s">
        <v>8</v>
      </c>
      <c r="M16" s="4"/>
      <c r="N16" s="4"/>
      <c r="O16" s="4"/>
      <c r="P16" s="4"/>
    </row>
    <row r="17" spans="1:16" ht="18" customHeight="1" x14ac:dyDescent="0.2">
      <c r="A17" s="146" t="s">
        <v>44</v>
      </c>
      <c r="B17" s="147"/>
      <c r="C17" s="35" t="s">
        <v>10</v>
      </c>
      <c r="D17" s="35" t="s">
        <v>9</v>
      </c>
      <c r="E17" s="35" t="s">
        <v>7</v>
      </c>
      <c r="F17" s="35"/>
      <c r="G17" s="35"/>
      <c r="H17" s="35"/>
      <c r="I17" s="35"/>
      <c r="J17" s="35"/>
      <c r="K17" s="107"/>
      <c r="M17" s="4"/>
      <c r="N17" s="11"/>
      <c r="O17" s="4"/>
      <c r="P17" s="4"/>
    </row>
    <row r="18" spans="1:16" ht="18" customHeight="1" x14ac:dyDescent="0.2">
      <c r="A18" s="144" t="s">
        <v>20</v>
      </c>
      <c r="B18" s="145"/>
      <c r="C18" s="35" t="s">
        <v>21</v>
      </c>
      <c r="D18" s="35" t="s">
        <v>21</v>
      </c>
      <c r="E18" s="35" t="s">
        <v>22</v>
      </c>
      <c r="F18" s="35" t="s">
        <v>21</v>
      </c>
      <c r="G18" s="35" t="s">
        <v>21</v>
      </c>
      <c r="H18" s="35" t="s">
        <v>21</v>
      </c>
      <c r="I18" s="35" t="s">
        <v>21</v>
      </c>
      <c r="J18" s="35" t="s">
        <v>21</v>
      </c>
      <c r="K18" s="107"/>
    </row>
    <row r="19" spans="1:16" ht="18" customHeight="1" x14ac:dyDescent="0.2">
      <c r="A19" s="144" t="s">
        <v>19</v>
      </c>
      <c r="B19" s="145"/>
      <c r="C19" s="98">
        <f t="shared" ref="C19:J19" si="0">IF(ISBLANK(C18),0,VLOOKUP(C18,$D$3:$G$6,2,FALSE))</f>
        <v>1</v>
      </c>
      <c r="D19" s="98">
        <f t="shared" si="0"/>
        <v>1</v>
      </c>
      <c r="E19" s="98">
        <f t="shared" si="0"/>
        <v>2</v>
      </c>
      <c r="F19" s="98">
        <f t="shared" si="0"/>
        <v>1</v>
      </c>
      <c r="G19" s="98">
        <f t="shared" si="0"/>
        <v>1</v>
      </c>
      <c r="H19" s="98">
        <f t="shared" si="0"/>
        <v>1</v>
      </c>
      <c r="I19" s="98">
        <f t="shared" si="0"/>
        <v>1</v>
      </c>
      <c r="J19" s="98">
        <f t="shared" si="0"/>
        <v>1</v>
      </c>
      <c r="K19" s="107"/>
    </row>
    <row r="20" spans="1:16" ht="6.75" customHeight="1" thickBot="1" x14ac:dyDescent="0.25">
      <c r="A20" s="99"/>
      <c r="B20" s="99"/>
      <c r="C20" s="10"/>
      <c r="D20" s="10"/>
      <c r="E20" s="10"/>
      <c r="F20" s="10"/>
      <c r="G20" s="10"/>
      <c r="H20" s="10"/>
      <c r="I20" s="10"/>
      <c r="J20" s="10"/>
    </row>
    <row r="21" spans="1:16" ht="18" customHeight="1" x14ac:dyDescent="0.2">
      <c r="A21" s="78">
        <v>31204009</v>
      </c>
      <c r="B21" s="78" t="s">
        <v>5</v>
      </c>
      <c r="C21" s="51">
        <f t="shared" ref="C21:J34" si="1">SUMIFS($I$40:$I$63,$B$40:$B$63,C$16,$C$40:$C$63,$B21)*C$19</f>
        <v>81.600000000000009</v>
      </c>
      <c r="D21" s="52">
        <f t="shared" si="1"/>
        <v>137.36000000000001</v>
      </c>
      <c r="E21" s="52">
        <f t="shared" si="1"/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0</v>
      </c>
      <c r="J21" s="52">
        <f t="shared" si="1"/>
        <v>0</v>
      </c>
      <c r="K21" s="53">
        <f>SUM(C21:J21)</f>
        <v>218.96000000000004</v>
      </c>
    </row>
    <row r="22" spans="1:16" ht="18" customHeight="1" x14ac:dyDescent="0.2">
      <c r="A22" s="78">
        <v>31204015</v>
      </c>
      <c r="B22" s="78" t="s">
        <v>0</v>
      </c>
      <c r="C22" s="54">
        <f t="shared" si="1"/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5">
        <f t="shared" ref="K22:K34" si="2">SUM(C22:J22)</f>
        <v>0</v>
      </c>
    </row>
    <row r="23" spans="1:16" ht="18" customHeight="1" x14ac:dyDescent="0.2">
      <c r="A23" s="78">
        <v>31204007</v>
      </c>
      <c r="B23" s="78" t="s">
        <v>1</v>
      </c>
      <c r="C23" s="54">
        <f t="shared" si="1"/>
        <v>0</v>
      </c>
      <c r="D23" s="5">
        <f t="shared" si="1"/>
        <v>0</v>
      </c>
      <c r="E23" s="5">
        <f t="shared" si="1"/>
        <v>850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5">
        <f t="shared" si="2"/>
        <v>850</v>
      </c>
    </row>
    <row r="24" spans="1:16" ht="18" customHeight="1" x14ac:dyDescent="0.2">
      <c r="A24" s="78">
        <v>31204008</v>
      </c>
      <c r="B24" s="78" t="s">
        <v>2</v>
      </c>
      <c r="C24" s="54">
        <f t="shared" si="1"/>
        <v>0</v>
      </c>
      <c r="D24" s="5">
        <f t="shared" si="1"/>
        <v>32.5</v>
      </c>
      <c r="E24" s="5">
        <f t="shared" si="1"/>
        <v>82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5">
        <f t="shared" si="2"/>
        <v>114.5</v>
      </c>
    </row>
    <row r="25" spans="1:16" ht="30" customHeight="1" x14ac:dyDescent="0.2">
      <c r="A25" s="79">
        <v>31204009</v>
      </c>
      <c r="B25" s="79" t="s">
        <v>50</v>
      </c>
      <c r="C25" s="54">
        <f t="shared" si="1"/>
        <v>0</v>
      </c>
      <c r="D25" s="5">
        <f t="shared" si="1"/>
        <v>0</v>
      </c>
      <c r="E25" s="5">
        <f t="shared" si="1"/>
        <v>160</v>
      </c>
      <c r="F25" s="5">
        <f t="shared" si="1"/>
        <v>0</v>
      </c>
      <c r="G25" s="5">
        <f t="shared" si="1"/>
        <v>0</v>
      </c>
      <c r="H25" s="5">
        <f t="shared" si="1"/>
        <v>0</v>
      </c>
      <c r="I25" s="5">
        <f t="shared" si="1"/>
        <v>0</v>
      </c>
      <c r="J25" s="5">
        <f t="shared" si="1"/>
        <v>0</v>
      </c>
      <c r="K25" s="55">
        <f t="shared" si="2"/>
        <v>160</v>
      </c>
    </row>
    <row r="26" spans="1:16" ht="18" customHeight="1" x14ac:dyDescent="0.2">
      <c r="A26" s="80">
        <v>31204002</v>
      </c>
      <c r="B26" s="80" t="s">
        <v>3</v>
      </c>
      <c r="C26" s="54">
        <f t="shared" si="1"/>
        <v>0</v>
      </c>
      <c r="D26" s="5">
        <f t="shared" si="1"/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5">
        <f t="shared" si="2"/>
        <v>0</v>
      </c>
    </row>
    <row r="27" spans="1:16" ht="18" customHeight="1" x14ac:dyDescent="0.2">
      <c r="A27" s="80">
        <v>31204005</v>
      </c>
      <c r="B27" s="80" t="s">
        <v>4</v>
      </c>
      <c r="C27" s="54">
        <f t="shared" si="1"/>
        <v>0</v>
      </c>
      <c r="D27" s="5">
        <f t="shared" si="1"/>
        <v>45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5">
        <f t="shared" si="2"/>
        <v>45</v>
      </c>
    </row>
    <row r="28" spans="1:16" ht="18" customHeight="1" x14ac:dyDescent="0.2">
      <c r="A28" s="80"/>
      <c r="B28" s="80"/>
      <c r="C28" s="54">
        <f t="shared" si="1"/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5">
        <f t="shared" si="2"/>
        <v>0</v>
      </c>
    </row>
    <row r="29" spans="1:16" ht="18" customHeight="1" x14ac:dyDescent="0.2">
      <c r="A29" s="80"/>
      <c r="B29" s="80"/>
      <c r="C29" s="54">
        <f t="shared" si="1"/>
        <v>0</v>
      </c>
      <c r="D29" s="5">
        <f t="shared" si="1"/>
        <v>0</v>
      </c>
      <c r="E29" s="5">
        <f t="shared" si="1"/>
        <v>0</v>
      </c>
      <c r="F29" s="5">
        <f t="shared" si="1"/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5">
        <f t="shared" ref="K29:K32" si="3">SUM(C29:J29)</f>
        <v>0</v>
      </c>
    </row>
    <row r="30" spans="1:16" ht="18" customHeight="1" x14ac:dyDescent="0.2">
      <c r="A30" s="80"/>
      <c r="B30" s="80"/>
      <c r="C30" s="54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5">
        <f t="shared" si="3"/>
        <v>0</v>
      </c>
    </row>
    <row r="31" spans="1:16" ht="18" customHeight="1" x14ac:dyDescent="0.2">
      <c r="A31" s="80"/>
      <c r="B31" s="80"/>
      <c r="C31" s="54">
        <f t="shared" si="1"/>
        <v>0</v>
      </c>
      <c r="D31" s="5">
        <f t="shared" si="1"/>
        <v>0</v>
      </c>
      <c r="E31" s="5">
        <f t="shared" si="1"/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5">
        <f t="shared" si="1"/>
        <v>0</v>
      </c>
      <c r="J31" s="5">
        <f t="shared" si="1"/>
        <v>0</v>
      </c>
      <c r="K31" s="55">
        <f t="shared" si="3"/>
        <v>0</v>
      </c>
    </row>
    <row r="32" spans="1:16" ht="18" customHeight="1" x14ac:dyDescent="0.2">
      <c r="A32" s="80"/>
      <c r="B32" s="80"/>
      <c r="C32" s="54">
        <f t="shared" si="1"/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5">
        <f t="shared" si="3"/>
        <v>0</v>
      </c>
    </row>
    <row r="33" spans="1:16" ht="18" customHeight="1" x14ac:dyDescent="0.2">
      <c r="A33" s="80"/>
      <c r="B33" s="80"/>
      <c r="C33" s="54">
        <f t="shared" si="1"/>
        <v>0</v>
      </c>
      <c r="D33" s="5">
        <f t="shared" si="1"/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5">
        <f t="shared" si="2"/>
        <v>0</v>
      </c>
    </row>
    <row r="34" spans="1:16" ht="18" customHeight="1" thickBot="1" x14ac:dyDescent="0.25">
      <c r="A34" s="80"/>
      <c r="B34" s="80" t="s">
        <v>53</v>
      </c>
      <c r="C34" s="56">
        <f t="shared" si="1"/>
        <v>0</v>
      </c>
      <c r="D34" s="57">
        <f t="shared" si="1"/>
        <v>0</v>
      </c>
      <c r="E34" s="57">
        <f t="shared" si="1"/>
        <v>0</v>
      </c>
      <c r="F34" s="57">
        <f t="shared" si="1"/>
        <v>0</v>
      </c>
      <c r="G34" s="57">
        <f t="shared" si="1"/>
        <v>0</v>
      </c>
      <c r="H34" s="57">
        <f t="shared" si="1"/>
        <v>0</v>
      </c>
      <c r="I34" s="57">
        <f t="shared" si="1"/>
        <v>0</v>
      </c>
      <c r="J34" s="57">
        <f t="shared" si="1"/>
        <v>0</v>
      </c>
      <c r="K34" s="58">
        <f t="shared" si="2"/>
        <v>0</v>
      </c>
    </row>
    <row r="35" spans="1:16" ht="8.25" customHeight="1" x14ac:dyDescent="0.2">
      <c r="A35" s="151"/>
      <c r="B35" s="151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6" ht="18" customHeight="1" x14ac:dyDescent="0.2">
      <c r="A36" s="37" t="s">
        <v>8</v>
      </c>
      <c r="B36" s="38"/>
      <c r="C36" s="94">
        <f t="shared" ref="C36:K36" si="4">SUM(C21:C34)</f>
        <v>81.600000000000009</v>
      </c>
      <c r="D36" s="95">
        <f t="shared" si="4"/>
        <v>214.86</v>
      </c>
      <c r="E36" s="95">
        <f t="shared" si="4"/>
        <v>1092</v>
      </c>
      <c r="F36" s="95">
        <f t="shared" si="4"/>
        <v>0</v>
      </c>
      <c r="G36" s="95">
        <f t="shared" si="4"/>
        <v>0</v>
      </c>
      <c r="H36" s="95">
        <f t="shared" si="4"/>
        <v>0</v>
      </c>
      <c r="I36" s="95">
        <f t="shared" si="4"/>
        <v>0</v>
      </c>
      <c r="J36" s="95">
        <f t="shared" si="4"/>
        <v>0</v>
      </c>
      <c r="K36" s="95">
        <f t="shared" si="4"/>
        <v>1388.46</v>
      </c>
    </row>
    <row r="37" spans="1:16" ht="9.75" customHeight="1" x14ac:dyDescent="0.2"/>
    <row r="38" spans="1:16" ht="16.5" customHeight="1" x14ac:dyDescent="0.2">
      <c r="A38" s="131" t="s">
        <v>32</v>
      </c>
      <c r="B38" s="131"/>
      <c r="C38" s="131"/>
      <c r="D38" s="131"/>
      <c r="E38" s="131"/>
      <c r="F38" s="131"/>
      <c r="G38" s="131" t="s">
        <v>31</v>
      </c>
      <c r="H38" s="131"/>
      <c r="I38" s="131"/>
      <c r="J38" s="155" t="s">
        <v>58</v>
      </c>
      <c r="K38" s="155"/>
      <c r="M38" s="104" t="s">
        <v>40</v>
      </c>
      <c r="N38" s="105"/>
      <c r="O38" s="105"/>
      <c r="P38" s="140"/>
    </row>
    <row r="39" spans="1:16" ht="18" customHeight="1" thickBot="1" x14ac:dyDescent="0.25">
      <c r="A39" s="89" t="s">
        <v>12</v>
      </c>
      <c r="B39" s="90" t="s">
        <v>51</v>
      </c>
      <c r="C39" s="90" t="s">
        <v>13</v>
      </c>
      <c r="D39" s="128" t="s">
        <v>14</v>
      </c>
      <c r="E39" s="129"/>
      <c r="F39" s="130"/>
      <c r="G39" s="90" t="s">
        <v>60</v>
      </c>
      <c r="H39" s="90" t="s">
        <v>18</v>
      </c>
      <c r="I39" s="90" t="s">
        <v>17</v>
      </c>
      <c r="J39" s="97" t="s">
        <v>20</v>
      </c>
      <c r="K39" s="97" t="s">
        <v>38</v>
      </c>
      <c r="M39" s="36" t="s">
        <v>24</v>
      </c>
      <c r="N39" s="36" t="s">
        <v>15</v>
      </c>
      <c r="O39" s="36" t="s">
        <v>16</v>
      </c>
      <c r="P39" s="81" t="s">
        <v>17</v>
      </c>
    </row>
    <row r="40" spans="1:16" ht="18" customHeight="1" x14ac:dyDescent="0.2">
      <c r="A40" s="29">
        <v>41409</v>
      </c>
      <c r="B40" s="30" t="s">
        <v>52</v>
      </c>
      <c r="C40" s="31" t="s">
        <v>5</v>
      </c>
      <c r="D40" s="117"/>
      <c r="E40" s="118"/>
      <c r="F40" s="119"/>
      <c r="G40" s="32"/>
      <c r="H40" s="32"/>
      <c r="I40" s="43">
        <f t="shared" ref="I40:I63" si="5">G40-H40+P40</f>
        <v>81.600000000000009</v>
      </c>
      <c r="J40" s="44" t="str">
        <f>IF(ISBLANK(B40)=FALSE,HLOOKUP(B40,CAPA!$C$16:$J$19,3,FALSE),"BRL")</f>
        <v>BRL</v>
      </c>
      <c r="K40" s="45">
        <f t="shared" ref="K40:K46" si="6">IF(ISBLANK(M40)=FALSE,M40,IF(ISBLANK(O40)=FALSE,ABS(O40-N40),""))</f>
        <v>120</v>
      </c>
      <c r="M40" s="42">
        <v>120</v>
      </c>
      <c r="N40" s="42"/>
      <c r="O40" s="50"/>
      <c r="P40" s="82">
        <f t="shared" ref="P40:P63" si="7">IF(ISBLANK(M40)=FALSE,M40*$K$13,ABS(O40-N40)*$K$13)</f>
        <v>81.600000000000009</v>
      </c>
    </row>
    <row r="41" spans="1:16" ht="18" customHeight="1" x14ac:dyDescent="0.2">
      <c r="A41" s="29">
        <v>41412</v>
      </c>
      <c r="B41" s="30" t="s">
        <v>54</v>
      </c>
      <c r="C41" s="31" t="s">
        <v>5</v>
      </c>
      <c r="D41" s="117"/>
      <c r="E41" s="118"/>
      <c r="F41" s="119"/>
      <c r="G41" s="32"/>
      <c r="H41" s="32"/>
      <c r="I41" s="43">
        <f t="shared" si="5"/>
        <v>137.36000000000001</v>
      </c>
      <c r="J41" s="46" t="str">
        <f>IF(ISBLANK(B41)=FALSE,HLOOKUP(B41,CAPA!$C$16:$J$19,3,FALSE),"BRL")</f>
        <v>BRL</v>
      </c>
      <c r="K41" s="47">
        <f t="shared" si="6"/>
        <v>202</v>
      </c>
      <c r="M41" s="42"/>
      <c r="N41" s="42">
        <v>45230</v>
      </c>
      <c r="O41" s="50">
        <v>45432</v>
      </c>
      <c r="P41" s="83">
        <f t="shared" si="7"/>
        <v>137.36000000000001</v>
      </c>
    </row>
    <row r="42" spans="1:16" ht="18" customHeight="1" x14ac:dyDescent="0.2">
      <c r="A42" s="29">
        <v>41412</v>
      </c>
      <c r="B42" s="30" t="s">
        <v>54</v>
      </c>
      <c r="C42" s="31" t="s">
        <v>4</v>
      </c>
      <c r="D42" s="117" t="s">
        <v>61</v>
      </c>
      <c r="E42" s="118"/>
      <c r="F42" s="119"/>
      <c r="G42" s="32">
        <v>45</v>
      </c>
      <c r="H42" s="32"/>
      <c r="I42" s="43">
        <f t="shared" si="5"/>
        <v>45</v>
      </c>
      <c r="J42" s="46" t="str">
        <f>IF(ISBLANK(B42)=FALSE,HLOOKUP(B42,CAPA!$C$16:$J$19,3,FALSE),"BRL")</f>
        <v>BRL</v>
      </c>
      <c r="K42" s="47" t="str">
        <f t="shared" si="6"/>
        <v/>
      </c>
      <c r="M42" s="42"/>
      <c r="N42" s="42"/>
      <c r="O42" s="50"/>
      <c r="P42" s="83">
        <f t="shared" si="7"/>
        <v>0</v>
      </c>
    </row>
    <row r="43" spans="1:16" ht="18" customHeight="1" x14ac:dyDescent="0.2">
      <c r="A43" s="29">
        <v>41412</v>
      </c>
      <c r="B43" s="30" t="s">
        <v>54</v>
      </c>
      <c r="C43" s="31" t="s">
        <v>2</v>
      </c>
      <c r="D43" s="117" t="s">
        <v>62</v>
      </c>
      <c r="E43" s="118"/>
      <c r="F43" s="119"/>
      <c r="G43" s="32">
        <v>32.5</v>
      </c>
      <c r="H43" s="32"/>
      <c r="I43" s="43">
        <f t="shared" si="5"/>
        <v>32.5</v>
      </c>
      <c r="J43" s="46" t="str">
        <f>IF(ISBLANK(B43)=FALSE,HLOOKUP(B43,CAPA!$C$16:$J$19,3,FALSE),"BRL")</f>
        <v>BRL</v>
      </c>
      <c r="K43" s="47" t="str">
        <f t="shared" si="6"/>
        <v/>
      </c>
      <c r="M43" s="42"/>
      <c r="N43" s="42"/>
      <c r="O43" s="50"/>
      <c r="P43" s="83">
        <f t="shared" si="7"/>
        <v>0</v>
      </c>
    </row>
    <row r="44" spans="1:16" ht="18" customHeight="1" x14ac:dyDescent="0.2">
      <c r="A44" s="29">
        <v>41414</v>
      </c>
      <c r="B44" s="30" t="s">
        <v>63</v>
      </c>
      <c r="C44" s="31" t="s">
        <v>1</v>
      </c>
      <c r="D44" s="117" t="s">
        <v>64</v>
      </c>
      <c r="E44" s="118"/>
      <c r="F44" s="119"/>
      <c r="G44" s="32">
        <v>425</v>
      </c>
      <c r="H44" s="32"/>
      <c r="I44" s="43">
        <f t="shared" si="5"/>
        <v>425</v>
      </c>
      <c r="J44" s="46" t="str">
        <f>IF(ISBLANK(B44)=FALSE,HLOOKUP(B44,CAPA!$C$16:$J$19,3,FALSE),"BRL")</f>
        <v>USD</v>
      </c>
      <c r="K44" s="47" t="str">
        <f t="shared" si="6"/>
        <v/>
      </c>
      <c r="M44" s="42"/>
      <c r="N44" s="42"/>
      <c r="O44" s="50"/>
      <c r="P44" s="83">
        <f t="shared" si="7"/>
        <v>0</v>
      </c>
    </row>
    <row r="45" spans="1:16" ht="18" customHeight="1" x14ac:dyDescent="0.2">
      <c r="A45" s="29">
        <v>41414</v>
      </c>
      <c r="B45" s="30" t="s">
        <v>63</v>
      </c>
      <c r="C45" s="31" t="s">
        <v>2</v>
      </c>
      <c r="D45" s="117" t="s">
        <v>66</v>
      </c>
      <c r="E45" s="118"/>
      <c r="F45" s="119"/>
      <c r="G45" s="32">
        <v>41</v>
      </c>
      <c r="H45" s="32"/>
      <c r="I45" s="43">
        <f t="shared" si="5"/>
        <v>41</v>
      </c>
      <c r="J45" s="46" t="str">
        <f>IF(ISBLANK(B45)=FALSE,HLOOKUP(B45,CAPA!$C$16:$J$19,3,FALSE),"BRL")</f>
        <v>USD</v>
      </c>
      <c r="K45" s="47" t="str">
        <f t="shared" si="6"/>
        <v/>
      </c>
      <c r="M45" s="42"/>
      <c r="N45" s="42"/>
      <c r="O45" s="50"/>
      <c r="P45" s="83">
        <f t="shared" si="7"/>
        <v>0</v>
      </c>
    </row>
    <row r="46" spans="1:16" ht="18" customHeight="1" x14ac:dyDescent="0.2">
      <c r="A46" s="29">
        <v>41414</v>
      </c>
      <c r="B46" s="30" t="s">
        <v>63</v>
      </c>
      <c r="C46" s="31" t="s">
        <v>50</v>
      </c>
      <c r="D46" s="117" t="s">
        <v>65</v>
      </c>
      <c r="E46" s="118"/>
      <c r="F46" s="119"/>
      <c r="G46" s="32">
        <v>80</v>
      </c>
      <c r="H46" s="32"/>
      <c r="I46" s="43">
        <f t="shared" si="5"/>
        <v>80</v>
      </c>
      <c r="J46" s="46" t="str">
        <f>IF(ISBLANK(B46)=FALSE,HLOOKUP(B46,CAPA!$C$16:$J$19,3,FALSE),"BRL")</f>
        <v>USD</v>
      </c>
      <c r="K46" s="47" t="str">
        <f t="shared" si="6"/>
        <v/>
      </c>
      <c r="M46" s="42"/>
      <c r="N46" s="42"/>
      <c r="O46" s="50"/>
      <c r="P46" s="83">
        <f t="shared" si="7"/>
        <v>0</v>
      </c>
    </row>
    <row r="47" spans="1:16" ht="18" customHeight="1" x14ac:dyDescent="0.2">
      <c r="A47" s="29"/>
      <c r="B47" s="30"/>
      <c r="C47" s="31"/>
      <c r="D47" s="117"/>
      <c r="E47" s="118"/>
      <c r="F47" s="119"/>
      <c r="G47" s="32"/>
      <c r="H47" s="32"/>
      <c r="I47" s="43">
        <f t="shared" si="5"/>
        <v>0</v>
      </c>
      <c r="J47" s="46" t="str">
        <f>IF(ISBLANK(B47)=FALSE,HLOOKUP(B47,CAPA!$C$16:$J$19,3,FALSE),"BRL")</f>
        <v>BRL</v>
      </c>
      <c r="K47" s="47"/>
      <c r="M47" s="42"/>
      <c r="N47" s="42"/>
      <c r="O47" s="50"/>
      <c r="P47" s="83">
        <f t="shared" si="7"/>
        <v>0</v>
      </c>
    </row>
    <row r="48" spans="1:16" ht="18" customHeight="1" x14ac:dyDescent="0.2">
      <c r="A48" s="29"/>
      <c r="B48" s="30"/>
      <c r="C48" s="31"/>
      <c r="D48" s="117"/>
      <c r="E48" s="118"/>
      <c r="F48" s="119"/>
      <c r="G48" s="32"/>
      <c r="H48" s="32"/>
      <c r="I48" s="43">
        <f t="shared" si="5"/>
        <v>0</v>
      </c>
      <c r="J48" s="46" t="str">
        <f>IF(ISBLANK(B48)=FALSE,HLOOKUP(B48,CAPA!$C$16:$J$19,3,FALSE),"BRL")</f>
        <v>BRL</v>
      </c>
      <c r="K48" s="47" t="str">
        <f>IF(ISBLANK(M48)=FALSE,M48,IF(ISBLANK(O48)=FALSE,ABS(O48-N48),""))</f>
        <v/>
      </c>
      <c r="M48" s="42"/>
      <c r="N48" s="42"/>
      <c r="O48" s="50"/>
      <c r="P48" s="83">
        <f t="shared" si="7"/>
        <v>0</v>
      </c>
    </row>
    <row r="49" spans="1:16" ht="18" customHeight="1" x14ac:dyDescent="0.2">
      <c r="A49" s="29"/>
      <c r="B49" s="30"/>
      <c r="C49" s="31"/>
      <c r="D49" s="117"/>
      <c r="E49" s="118"/>
      <c r="F49" s="119"/>
      <c r="G49" s="32"/>
      <c r="H49" s="32"/>
      <c r="I49" s="43">
        <f t="shared" si="5"/>
        <v>0</v>
      </c>
      <c r="J49" s="46" t="str">
        <f>IF(ISBLANK(B49)=FALSE,HLOOKUP(B49,CAPA!$C$16:$J$19,3,FALSE),"BRL")</f>
        <v>BRL</v>
      </c>
      <c r="K49" s="47" t="str">
        <f>IF(ISBLANK(M49)=FALSE,M49,IF(ISBLANK(O49)=FALSE,ABS(O49-N49),""))</f>
        <v/>
      </c>
      <c r="M49" s="42"/>
      <c r="N49" s="42"/>
      <c r="O49" s="50"/>
      <c r="P49" s="83">
        <f t="shared" si="7"/>
        <v>0</v>
      </c>
    </row>
    <row r="50" spans="1:16" ht="18" customHeight="1" x14ac:dyDescent="0.2">
      <c r="A50" s="33"/>
      <c r="B50" s="30"/>
      <c r="C50" s="31"/>
      <c r="D50" s="117"/>
      <c r="E50" s="118"/>
      <c r="F50" s="119"/>
      <c r="G50" s="32"/>
      <c r="H50" s="32"/>
      <c r="I50" s="43">
        <f t="shared" si="5"/>
        <v>0</v>
      </c>
      <c r="J50" s="46" t="str">
        <f>IF(ISBLANK(B50)=FALSE,HLOOKUP(B50,CAPA!$C$16:$J$19,3,FALSE),"BRL")</f>
        <v>BRL</v>
      </c>
      <c r="K50" s="47" t="str">
        <f>IF(ISBLANK(M50)=FALSE,M50,IF(ISBLANK(O50)=FALSE,ABS(O50-N50),""))</f>
        <v/>
      </c>
      <c r="M50" s="42"/>
      <c r="N50" s="42"/>
      <c r="O50" s="50"/>
      <c r="P50" s="83">
        <f t="shared" si="7"/>
        <v>0</v>
      </c>
    </row>
    <row r="51" spans="1:16" ht="17.25" customHeight="1" x14ac:dyDescent="0.2">
      <c r="A51" s="33"/>
      <c r="B51" s="30"/>
      <c r="C51" s="31"/>
      <c r="D51" s="117"/>
      <c r="E51" s="118"/>
      <c r="F51" s="119"/>
      <c r="G51" s="32"/>
      <c r="H51" s="32"/>
      <c r="I51" s="43">
        <f t="shared" si="5"/>
        <v>0</v>
      </c>
      <c r="J51" s="46" t="str">
        <f>IF(ISBLANK(B51)=FALSE,HLOOKUP(B51,CAPA!$C$16:$J$19,3,FALSE),"BRL")</f>
        <v>BRL</v>
      </c>
      <c r="K51" s="47" t="str">
        <f>IF(ISBLANK(M51)=FALSE,M51,IF(ISBLANK(O51)=FALSE,ABS(O51-N51),""))</f>
        <v/>
      </c>
      <c r="M51" s="42"/>
      <c r="N51" s="42"/>
      <c r="O51" s="50"/>
      <c r="P51" s="83">
        <f t="shared" si="7"/>
        <v>0</v>
      </c>
    </row>
    <row r="52" spans="1:16" ht="17.25" customHeight="1" x14ac:dyDescent="0.2">
      <c r="A52" s="33"/>
      <c r="B52" s="30"/>
      <c r="C52" s="31"/>
      <c r="D52" s="100"/>
      <c r="E52" s="101"/>
      <c r="F52" s="102"/>
      <c r="G52" s="32"/>
      <c r="H52" s="32"/>
      <c r="I52" s="43">
        <f t="shared" si="5"/>
        <v>0</v>
      </c>
      <c r="J52" s="46" t="str">
        <f>IF(ISBLANK(B52)=FALSE,HLOOKUP(B52,CAPA!$C$16:$J$19,3,FALSE),"BRL")</f>
        <v>BRL</v>
      </c>
      <c r="K52" s="47"/>
      <c r="M52" s="42"/>
      <c r="N52" s="42"/>
      <c r="O52" s="50"/>
      <c r="P52" s="83">
        <f t="shared" si="7"/>
        <v>0</v>
      </c>
    </row>
    <row r="53" spans="1:16" ht="17.25" customHeight="1" x14ac:dyDescent="0.2">
      <c r="A53" s="33"/>
      <c r="B53" s="30"/>
      <c r="C53" s="31"/>
      <c r="D53" s="100"/>
      <c r="E53" s="101"/>
      <c r="F53" s="102"/>
      <c r="G53" s="32"/>
      <c r="H53" s="32"/>
      <c r="I53" s="43">
        <f t="shared" si="5"/>
        <v>0</v>
      </c>
      <c r="J53" s="46" t="str">
        <f>IF(ISBLANK(B53)=FALSE,HLOOKUP(B53,CAPA!$C$16:$J$19,3,FALSE),"BRL")</f>
        <v>BRL</v>
      </c>
      <c r="K53" s="47"/>
      <c r="M53" s="42"/>
      <c r="N53" s="42"/>
      <c r="O53" s="50"/>
      <c r="P53" s="83">
        <f t="shared" si="7"/>
        <v>0</v>
      </c>
    </row>
    <row r="54" spans="1:16" ht="17.25" customHeight="1" x14ac:dyDescent="0.2">
      <c r="A54" s="33"/>
      <c r="B54" s="30"/>
      <c r="C54" s="31"/>
      <c r="D54" s="100"/>
      <c r="E54" s="101"/>
      <c r="F54" s="102"/>
      <c r="G54" s="32"/>
      <c r="H54" s="32"/>
      <c r="I54" s="43">
        <f t="shared" si="5"/>
        <v>0</v>
      </c>
      <c r="J54" s="46" t="str">
        <f>IF(ISBLANK(B54)=FALSE,HLOOKUP(B54,CAPA!$C$16:$J$19,3,FALSE),"BRL")</f>
        <v>BRL</v>
      </c>
      <c r="K54" s="47"/>
      <c r="M54" s="42"/>
      <c r="N54" s="42"/>
      <c r="O54" s="50"/>
      <c r="P54" s="83">
        <f t="shared" si="7"/>
        <v>0</v>
      </c>
    </row>
    <row r="55" spans="1:16" ht="17.25" customHeight="1" x14ac:dyDescent="0.2">
      <c r="A55" s="33"/>
      <c r="B55" s="30"/>
      <c r="C55" s="31"/>
      <c r="D55" s="100"/>
      <c r="E55" s="101"/>
      <c r="F55" s="102"/>
      <c r="G55" s="32"/>
      <c r="H55" s="32"/>
      <c r="I55" s="43">
        <f t="shared" si="5"/>
        <v>0</v>
      </c>
      <c r="J55" s="46" t="str">
        <f>IF(ISBLANK(B55)=FALSE,HLOOKUP(B55,CAPA!$C$16:$J$19,3,FALSE),"BRL")</f>
        <v>BRL</v>
      </c>
      <c r="K55" s="47"/>
      <c r="M55" s="42"/>
      <c r="N55" s="42"/>
      <c r="O55" s="50"/>
      <c r="P55" s="83">
        <f t="shared" si="7"/>
        <v>0</v>
      </c>
    </row>
    <row r="56" spans="1:16" ht="18" customHeight="1" x14ac:dyDescent="0.2">
      <c r="A56" s="33"/>
      <c r="B56" s="30"/>
      <c r="C56" s="31"/>
      <c r="D56" s="117"/>
      <c r="E56" s="118"/>
      <c r="F56" s="119"/>
      <c r="G56" s="32"/>
      <c r="H56" s="32"/>
      <c r="I56" s="43">
        <f t="shared" si="5"/>
        <v>0</v>
      </c>
      <c r="J56" s="46" t="str">
        <f>IF(ISBLANK(B56)=FALSE,HLOOKUP(B56,CAPA!$C$16:$J$19,3,FALSE),"BRL")</f>
        <v>BRL</v>
      </c>
      <c r="K56" s="47" t="str">
        <f t="shared" ref="K56:K63" si="8">IF(ISBLANK(M56)=FALSE,M56,IF(ISBLANK(O56)=FALSE,ABS(O56-N56),""))</f>
        <v/>
      </c>
      <c r="M56" s="42"/>
      <c r="N56" s="42"/>
      <c r="O56" s="50"/>
      <c r="P56" s="83">
        <f t="shared" si="7"/>
        <v>0</v>
      </c>
    </row>
    <row r="57" spans="1:16" ht="18" customHeight="1" x14ac:dyDescent="0.2">
      <c r="A57" s="33"/>
      <c r="B57" s="30"/>
      <c r="C57" s="31"/>
      <c r="D57" s="117"/>
      <c r="E57" s="118"/>
      <c r="F57" s="119"/>
      <c r="G57" s="32"/>
      <c r="H57" s="32"/>
      <c r="I57" s="43">
        <f t="shared" si="5"/>
        <v>0</v>
      </c>
      <c r="J57" s="46" t="str">
        <f>IF(ISBLANK(B57)=FALSE,HLOOKUP(B57,CAPA!$C$16:$J$19,3,FALSE),"BRL")</f>
        <v>BRL</v>
      </c>
      <c r="K57" s="47" t="str">
        <f t="shared" si="8"/>
        <v/>
      </c>
      <c r="M57" s="42"/>
      <c r="N57" s="42"/>
      <c r="O57" s="50"/>
      <c r="P57" s="83">
        <f t="shared" si="7"/>
        <v>0</v>
      </c>
    </row>
    <row r="58" spans="1:16" ht="21.75" customHeight="1" x14ac:dyDescent="0.2">
      <c r="A58" s="33"/>
      <c r="B58" s="30"/>
      <c r="C58" s="31"/>
      <c r="D58" s="117"/>
      <c r="E58" s="118"/>
      <c r="F58" s="119"/>
      <c r="G58" s="32"/>
      <c r="H58" s="32"/>
      <c r="I58" s="43">
        <f t="shared" si="5"/>
        <v>0</v>
      </c>
      <c r="J58" s="46" t="str">
        <f>IF(ISBLANK(B58)=FALSE,HLOOKUP(B58,CAPA!$C$16:$J$19,3,FALSE),"BRL")</f>
        <v>BRL</v>
      </c>
      <c r="K58" s="47" t="str">
        <f t="shared" si="8"/>
        <v/>
      </c>
      <c r="M58" s="42"/>
      <c r="N58" s="42"/>
      <c r="O58" s="50"/>
      <c r="P58" s="83">
        <f t="shared" si="7"/>
        <v>0</v>
      </c>
    </row>
    <row r="59" spans="1:16" ht="26.25" customHeight="1" x14ac:dyDescent="0.2">
      <c r="A59" s="33"/>
      <c r="B59" s="30"/>
      <c r="C59" s="31"/>
      <c r="D59" s="117"/>
      <c r="E59" s="118"/>
      <c r="F59" s="119"/>
      <c r="G59" s="32"/>
      <c r="H59" s="32"/>
      <c r="I59" s="43">
        <f t="shared" si="5"/>
        <v>0</v>
      </c>
      <c r="J59" s="46" t="str">
        <f>IF(ISBLANK(B59)=FALSE,HLOOKUP(B59,CAPA!$C$16:$J$19,3,FALSE),"BRL")</f>
        <v>BRL</v>
      </c>
      <c r="K59" s="47" t="str">
        <f t="shared" si="8"/>
        <v/>
      </c>
      <c r="M59" s="42"/>
      <c r="N59" s="42"/>
      <c r="O59" s="50"/>
      <c r="P59" s="83">
        <f t="shared" si="7"/>
        <v>0</v>
      </c>
    </row>
    <row r="60" spans="1:16" ht="19.5" customHeight="1" x14ac:dyDescent="0.2">
      <c r="A60" s="33"/>
      <c r="B60" s="30"/>
      <c r="C60" s="31"/>
      <c r="D60" s="117"/>
      <c r="E60" s="118"/>
      <c r="F60" s="119"/>
      <c r="G60" s="32"/>
      <c r="H60" s="32"/>
      <c r="I60" s="43">
        <f t="shared" si="5"/>
        <v>0</v>
      </c>
      <c r="J60" s="46" t="str">
        <f>IF(ISBLANK(B60)=FALSE,HLOOKUP(B60,CAPA!$C$16:$J$19,3,FALSE),"BRL")</f>
        <v>BRL</v>
      </c>
      <c r="K60" s="47" t="str">
        <f t="shared" si="8"/>
        <v/>
      </c>
      <c r="M60" s="42"/>
      <c r="N60" s="42"/>
      <c r="O60" s="50"/>
      <c r="P60" s="83">
        <f t="shared" si="7"/>
        <v>0</v>
      </c>
    </row>
    <row r="61" spans="1:16" ht="23.25" customHeight="1" x14ac:dyDescent="0.2">
      <c r="A61" s="33"/>
      <c r="B61" s="30"/>
      <c r="C61" s="31"/>
      <c r="D61" s="117"/>
      <c r="E61" s="118"/>
      <c r="F61" s="119"/>
      <c r="G61" s="32"/>
      <c r="H61" s="32"/>
      <c r="I61" s="43">
        <f t="shared" si="5"/>
        <v>0</v>
      </c>
      <c r="J61" s="46" t="str">
        <f>IF(ISBLANK(B61)=FALSE,HLOOKUP(B61,CAPA!$C$16:$J$19,3,FALSE),"BRL")</f>
        <v>BRL</v>
      </c>
      <c r="K61" s="47" t="str">
        <f t="shared" si="8"/>
        <v/>
      </c>
      <c r="M61" s="42"/>
      <c r="N61" s="42"/>
      <c r="O61" s="50"/>
      <c r="P61" s="83">
        <f t="shared" si="7"/>
        <v>0</v>
      </c>
    </row>
    <row r="62" spans="1:16" ht="24" customHeight="1" x14ac:dyDescent="0.2">
      <c r="A62" s="33"/>
      <c r="B62" s="30"/>
      <c r="C62" s="31"/>
      <c r="D62" s="117"/>
      <c r="E62" s="118"/>
      <c r="F62" s="119"/>
      <c r="G62" s="32"/>
      <c r="H62" s="32"/>
      <c r="I62" s="43">
        <f t="shared" si="5"/>
        <v>0</v>
      </c>
      <c r="J62" s="46" t="str">
        <f>IF(ISBLANK(B62)=FALSE,HLOOKUP(B62,CAPA!$C$16:$J$19,3,FALSE),"BRL")</f>
        <v>BRL</v>
      </c>
      <c r="K62" s="47" t="str">
        <f t="shared" si="8"/>
        <v/>
      </c>
      <c r="M62" s="42"/>
      <c r="N62" s="42"/>
      <c r="O62" s="50"/>
      <c r="P62" s="83">
        <f t="shared" si="7"/>
        <v>0</v>
      </c>
    </row>
    <row r="63" spans="1:16" ht="22.5" customHeight="1" thickBot="1" x14ac:dyDescent="0.25">
      <c r="A63" s="34"/>
      <c r="B63" s="30"/>
      <c r="C63" s="31"/>
      <c r="D63" s="117"/>
      <c r="E63" s="118"/>
      <c r="F63" s="119"/>
      <c r="G63" s="32"/>
      <c r="H63" s="32"/>
      <c r="I63" s="43">
        <f t="shared" si="5"/>
        <v>0</v>
      </c>
      <c r="J63" s="48" t="str">
        <f>IF(ISBLANK(B63)=FALSE,HLOOKUP(B63,CAPA!$C$16:$J$19,3,FALSE),"BRL")</f>
        <v>BRL</v>
      </c>
      <c r="K63" s="49" t="str">
        <f t="shared" si="8"/>
        <v/>
      </c>
      <c r="M63" s="42"/>
      <c r="N63" s="42"/>
      <c r="O63" s="50"/>
      <c r="P63" s="84">
        <f t="shared" si="7"/>
        <v>0</v>
      </c>
    </row>
    <row r="64" spans="1:16" ht="19.5" customHeight="1" x14ac:dyDescent="0.2">
      <c r="A64" s="86"/>
      <c r="B64" s="87"/>
      <c r="C64" s="91"/>
      <c r="D64" s="148" t="s">
        <v>34</v>
      </c>
      <c r="E64" s="149"/>
      <c r="F64" s="150"/>
      <c r="G64" s="95">
        <f>SUM(G40:G63)</f>
        <v>623.5</v>
      </c>
      <c r="H64" s="95">
        <f>SUM(H40:H63)</f>
        <v>0</v>
      </c>
      <c r="I64" s="95">
        <f>SUM(I40:I63)</f>
        <v>842.46</v>
      </c>
      <c r="J64" s="1"/>
      <c r="K64" s="96">
        <f>SUM(P40:P63)/K13</f>
        <v>322.00000000000006</v>
      </c>
      <c r="M64" s="132" t="s">
        <v>39</v>
      </c>
      <c r="N64" s="133"/>
      <c r="O64" s="134"/>
    </row>
  </sheetData>
  <sheetProtection formatCells="0" insertRows="0"/>
  <mergeCells count="55">
    <mergeCell ref="D64:F64"/>
    <mergeCell ref="G38:I38"/>
    <mergeCell ref="A35:K35"/>
    <mergeCell ref="I11:J11"/>
    <mergeCell ref="I13:J13"/>
    <mergeCell ref="J38:K38"/>
    <mergeCell ref="D56:F56"/>
    <mergeCell ref="D57:F57"/>
    <mergeCell ref="D58:F58"/>
    <mergeCell ref="D59:F59"/>
    <mergeCell ref="D60:F60"/>
    <mergeCell ref="D47:F47"/>
    <mergeCell ref="D48:F48"/>
    <mergeCell ref="D49:F49"/>
    <mergeCell ref="D50:F50"/>
    <mergeCell ref="D51:F51"/>
    <mergeCell ref="D63:F63"/>
    <mergeCell ref="M64:O64"/>
    <mergeCell ref="I4:J4"/>
    <mergeCell ref="I8:J8"/>
    <mergeCell ref="A11:G11"/>
    <mergeCell ref="M38:P38"/>
    <mergeCell ref="P12:Q12"/>
    <mergeCell ref="I9:J9"/>
    <mergeCell ref="A16:B16"/>
    <mergeCell ref="M12:N12"/>
    <mergeCell ref="A17:B17"/>
    <mergeCell ref="A18:B18"/>
    <mergeCell ref="A19:B19"/>
    <mergeCell ref="D42:F42"/>
    <mergeCell ref="D43:F43"/>
    <mergeCell ref="D44:F44"/>
    <mergeCell ref="D40:F40"/>
    <mergeCell ref="D41:F41"/>
    <mergeCell ref="I6:J6"/>
    <mergeCell ref="D61:F61"/>
    <mergeCell ref="D62:F62"/>
    <mergeCell ref="D45:F45"/>
    <mergeCell ref="D46:F46"/>
    <mergeCell ref="F10:G10"/>
    <mergeCell ref="A8:G8"/>
    <mergeCell ref="D9:G9"/>
    <mergeCell ref="D39:F39"/>
    <mergeCell ref="A38:F38"/>
    <mergeCell ref="O1:O2"/>
    <mergeCell ref="I1:K1"/>
    <mergeCell ref="K16:K19"/>
    <mergeCell ref="A15:K15"/>
    <mergeCell ref="M1:M2"/>
    <mergeCell ref="N1:N2"/>
    <mergeCell ref="I3:J3"/>
    <mergeCell ref="I2:J2"/>
    <mergeCell ref="I7:J7"/>
    <mergeCell ref="D1:E1"/>
    <mergeCell ref="D2:E2"/>
  </mergeCells>
  <dataValidations count="5">
    <dataValidation type="list" allowBlank="1" showInputMessage="1" showErrorMessage="1" sqref="B40:B63">
      <formula1>$C$16:$J$16</formula1>
    </dataValidation>
    <dataValidation type="list" allowBlank="1" showInputMessage="1" showErrorMessage="1" sqref="C64">
      <formula1>$A$21:$A$34</formula1>
    </dataValidation>
    <dataValidation type="list" allowBlank="1" showInputMessage="1" showErrorMessage="1" sqref="C40:C63">
      <formula1>$B$21:$B$34</formula1>
    </dataValidation>
    <dataValidation type="list" allowBlank="1" showInputMessage="1" showErrorMessage="1" sqref="C18:J18">
      <formula1>$D$3:$D$6</formula1>
    </dataValidation>
    <dataValidation type="list" allowBlank="1" showInputMessage="1" showErrorMessage="1" sqref="C17:J17">
      <formula1>$I$2:$I$6</formula1>
    </dataValidation>
  </dataValidations>
  <hyperlinks>
    <hyperlink ref="B1" r:id="rId1"/>
  </hyperlinks>
  <pageMargins left="0.51181102362204722" right="0.51181102362204722" top="0.78740157480314965" bottom="0.78740157480314965" header="0.31496062992125984" footer="0.31496062992125984"/>
  <pageSetup paperSize="9" scale="63" orientation="portrait" r:id="rId2"/>
  <ignoredErrors>
    <ignoredError sqref="C19:J19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CAPA</vt:lpstr>
      <vt:lpstr>CAPA!Area_de_impressao</vt:lpstr>
    </vt:vector>
  </TitlesOfParts>
  <Company>GEA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Polito, Juliana</dc:creator>
  <cp:lastModifiedBy>Renato</cp:lastModifiedBy>
  <cp:lastPrinted>2013-05-20T14:53:41Z</cp:lastPrinted>
  <dcterms:created xsi:type="dcterms:W3CDTF">2011-06-14T14:31:12Z</dcterms:created>
  <dcterms:modified xsi:type="dcterms:W3CDTF">2014-10-20T19:22:29Z</dcterms:modified>
</cp:coreProperties>
</file>